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8915" windowHeight="850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49" i="1"/>
  <c r="E12" s="1"/>
  <c r="C45"/>
  <c r="L6" s="1"/>
  <c r="C25"/>
  <c r="C14" s="1"/>
  <c r="C35" l="1"/>
  <c r="E5" s="1"/>
  <c r="C47" s="1"/>
  <c r="E15" s="1"/>
  <c r="C39" l="1"/>
  <c r="E7" s="1"/>
  <c r="C37"/>
  <c r="E8" s="1"/>
  <c r="C27"/>
  <c r="L7" s="1"/>
  <c r="C33"/>
  <c r="E6" s="1"/>
  <c r="C31" l="1"/>
  <c r="L3" s="1"/>
  <c r="C41"/>
  <c r="C29"/>
  <c r="L5" s="1"/>
  <c r="L4" l="1"/>
  <c r="E10"/>
  <c r="C43" s="1"/>
  <c r="L9" s="1"/>
</calcChain>
</file>

<file path=xl/sharedStrings.xml><?xml version="1.0" encoding="utf-8"?>
<sst xmlns="http://schemas.openxmlformats.org/spreadsheetml/2006/main" count="107" uniqueCount="76">
  <si>
    <t>Synchronriementriebe</t>
  </si>
  <si>
    <t>p</t>
  </si>
  <si>
    <t>mm</t>
  </si>
  <si>
    <t>1/min</t>
  </si>
  <si>
    <t>e´</t>
  </si>
  <si>
    <t>kW</t>
  </si>
  <si>
    <t>Abtriebsdrehzahl</t>
  </si>
  <si>
    <t>Antriebsdrehzahl</t>
  </si>
  <si>
    <r>
      <t>n</t>
    </r>
    <r>
      <rPr>
        <sz val="8"/>
        <color theme="1"/>
        <rFont val="Calibri"/>
        <family val="2"/>
        <scheme val="minor"/>
      </rPr>
      <t>ab</t>
    </r>
  </si>
  <si>
    <r>
      <t>n</t>
    </r>
    <r>
      <rPr>
        <sz val="8"/>
        <color theme="1"/>
        <rFont val="Calibri"/>
        <family val="2"/>
        <scheme val="minor"/>
      </rPr>
      <t>an</t>
    </r>
  </si>
  <si>
    <r>
      <t>z</t>
    </r>
    <r>
      <rPr>
        <sz val="8"/>
        <color theme="1"/>
        <rFont val="Calibri"/>
        <family val="2"/>
        <scheme val="minor"/>
      </rPr>
      <t>k</t>
    </r>
  </si>
  <si>
    <r>
      <t>z</t>
    </r>
    <r>
      <rPr>
        <sz val="8"/>
        <color theme="1"/>
        <rFont val="Calibri"/>
        <family val="2"/>
        <scheme val="minor"/>
      </rPr>
      <t>g</t>
    </r>
  </si>
  <si>
    <r>
      <t>d</t>
    </r>
    <r>
      <rPr>
        <sz val="8"/>
        <color theme="1"/>
        <rFont val="Calibri"/>
        <family val="2"/>
        <scheme val="minor"/>
      </rPr>
      <t>k</t>
    </r>
  </si>
  <si>
    <r>
      <t>d</t>
    </r>
    <r>
      <rPr>
        <sz val="8"/>
        <color theme="1"/>
        <rFont val="Calibri"/>
        <family val="2"/>
        <scheme val="minor"/>
      </rPr>
      <t>g</t>
    </r>
  </si>
  <si>
    <r>
      <t>K</t>
    </r>
    <r>
      <rPr>
        <sz val="8"/>
        <color theme="1"/>
        <rFont val="Calibri"/>
        <family val="2"/>
        <scheme val="minor"/>
      </rPr>
      <t>A</t>
    </r>
  </si>
  <si>
    <t>Vorläufiger Wellenabstand</t>
  </si>
  <si>
    <t>Leistung</t>
  </si>
  <si>
    <t>Teilung</t>
  </si>
  <si>
    <t>Zähnezahl (klein)</t>
  </si>
  <si>
    <t>Zähnezahl (gross)</t>
  </si>
  <si>
    <t>Durchmesser (klein)</t>
  </si>
  <si>
    <t>Durchmesser (gross)</t>
  </si>
  <si>
    <t>Anwendungsfaktor</t>
  </si>
  <si>
    <t>Berechnungen:</t>
  </si>
  <si>
    <t>Übersetzungsverhältnis:</t>
  </si>
  <si>
    <t>i=</t>
  </si>
  <si>
    <t>Riemenzähnezahl</t>
  </si>
  <si>
    <t>Entgültiger Wellenabstand</t>
  </si>
  <si>
    <t xml:space="preserve">Riemengeschwindigkeit </t>
  </si>
  <si>
    <t>v</t>
  </si>
  <si>
    <t>Riemengeschwindigkeit</t>
  </si>
  <si>
    <t>v=</t>
  </si>
  <si>
    <t>Wirkdurchmesser</t>
  </si>
  <si>
    <t>dw</t>
  </si>
  <si>
    <t>Anzahl der Riemenscheiben</t>
  </si>
  <si>
    <t>z</t>
  </si>
  <si>
    <t>dw=</t>
  </si>
  <si>
    <t>m/s</t>
  </si>
  <si>
    <t>l</t>
  </si>
  <si>
    <t>l=</t>
  </si>
  <si>
    <t>theoretische Riemenlänge</t>
  </si>
  <si>
    <t>Zähnezahl groß</t>
  </si>
  <si>
    <t>Zg=</t>
  </si>
  <si>
    <t>Übersetzungsverhältnis</t>
  </si>
  <si>
    <t>i</t>
  </si>
  <si>
    <t>Zk=</t>
  </si>
  <si>
    <t>Gegeben</t>
  </si>
  <si>
    <t>Berechnet</t>
  </si>
  <si>
    <t>Durchmesser groß</t>
  </si>
  <si>
    <t>dg=</t>
  </si>
  <si>
    <t>Durchmesser klein</t>
  </si>
  <si>
    <t>dk=</t>
  </si>
  <si>
    <t>Wellenabstand</t>
  </si>
  <si>
    <t>e</t>
  </si>
  <si>
    <t>e=</t>
  </si>
  <si>
    <t>Zähnezahl klein</t>
  </si>
  <si>
    <t>Riemlänge gewählt aufgrund der theoretischen Riemenlänge</t>
  </si>
  <si>
    <t>l`</t>
  </si>
  <si>
    <t>Umschlingungswinkel kl. Scheibe</t>
  </si>
  <si>
    <t>ßk=</t>
  </si>
  <si>
    <t>ßk</t>
  </si>
  <si>
    <t>z´r</t>
  </si>
  <si>
    <t>z´r=</t>
  </si>
  <si>
    <t>°</t>
  </si>
  <si>
    <t>Riemenbreite</t>
  </si>
  <si>
    <t>b=</t>
  </si>
  <si>
    <t>b</t>
  </si>
  <si>
    <t>P´</t>
  </si>
  <si>
    <t>p´=</t>
  </si>
  <si>
    <t>Eingreifende Zähnezahl aus Tabellenbuch zu entnehmen</t>
  </si>
  <si>
    <t>Pspez aus Tabellenbuch zu ermitteln</t>
  </si>
  <si>
    <t>*(10^-4)</t>
  </si>
  <si>
    <t>Gewähltes Riemenprofil</t>
  </si>
  <si>
    <t>T5</t>
  </si>
  <si>
    <t>st</t>
  </si>
  <si>
    <t>Aus dem Tabellenbuch Roloff/Matek zu entnehmen</t>
  </si>
</sst>
</file>

<file path=xl/styles.xml><?xml version="1.0" encoding="utf-8"?>
<styleSheet xmlns="http://schemas.openxmlformats.org/spreadsheetml/2006/main">
  <numFmts count="1">
    <numFmt numFmtId="176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2" fontId="0" fillId="0" borderId="0" xfId="0" applyNumberFormat="1"/>
    <xf numFmtId="176" fontId="0" fillId="0" borderId="0" xfId="0" applyNumberFormat="1"/>
    <xf numFmtId="1" fontId="0" fillId="0" borderId="0" xfId="0" applyNumberFormat="1"/>
    <xf numFmtId="2" fontId="1" fillId="0" borderId="0" xfId="0" applyNumberFormat="1" applyFont="1"/>
    <xf numFmtId="0" fontId="0" fillId="0" borderId="1" xfId="0" applyBorder="1"/>
    <xf numFmtId="0" fontId="0" fillId="5" borderId="2" xfId="0" applyFill="1" applyBorder="1"/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5" borderId="3" xfId="0" applyFill="1" applyBorder="1"/>
    <xf numFmtId="0" fontId="0" fillId="0" borderId="4" xfId="0" applyBorder="1"/>
    <xf numFmtId="0" fontId="0" fillId="5" borderId="5" xfId="0" applyFill="1" applyBorder="1"/>
    <xf numFmtId="0" fontId="1" fillId="3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5" borderId="6" xfId="0" applyFill="1" applyBorder="1"/>
    <xf numFmtId="176" fontId="1" fillId="3" borderId="5" xfId="0" applyNumberFormat="1" applyFont="1" applyFill="1" applyBorder="1" applyAlignment="1">
      <alignment horizontal="center"/>
    </xf>
    <xf numFmtId="176" fontId="1" fillId="4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0" fontId="0" fillId="0" borderId="7" xfId="0" applyBorder="1"/>
    <xf numFmtId="0" fontId="0" fillId="5" borderId="8" xfId="0" applyFill="1" applyBorder="1"/>
    <xf numFmtId="0" fontId="1" fillId="3" borderId="8" xfId="0" applyFont="1" applyFill="1" applyBorder="1" applyAlignment="1">
      <alignment horizontal="center"/>
    </xf>
    <xf numFmtId="2" fontId="1" fillId="4" borderId="8" xfId="0" applyNumberFormat="1" applyFont="1" applyFill="1" applyBorder="1" applyAlignment="1">
      <alignment horizontal="center"/>
    </xf>
    <xf numFmtId="0" fontId="0" fillId="5" borderId="9" xfId="0" applyFill="1" applyBorder="1"/>
    <xf numFmtId="1" fontId="1" fillId="3" borderId="5" xfId="0" applyNumberFormat="1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center"/>
    </xf>
    <xf numFmtId="2" fontId="1" fillId="4" borderId="5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9" xfId="0" applyFill="1" applyBorder="1"/>
    <xf numFmtId="0" fontId="0" fillId="2" borderId="16" xfId="0" applyFill="1" applyBorder="1"/>
    <xf numFmtId="0" fontId="0" fillId="2" borderId="18" xfId="0" applyFill="1" applyBorder="1"/>
    <xf numFmtId="0" fontId="0" fillId="2" borderId="17" xfId="0" applyFill="1" applyBorder="1"/>
    <xf numFmtId="0" fontId="0" fillId="2" borderId="20" xfId="0" applyFill="1" applyBorder="1"/>
    <xf numFmtId="0" fontId="0" fillId="2" borderId="19" xfId="0" applyFill="1" applyBorder="1"/>
    <xf numFmtId="0" fontId="0" fillId="2" borderId="21" xfId="0" applyFill="1" applyBorder="1"/>
    <xf numFmtId="0" fontId="0" fillId="2" borderId="1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"/>
  <sheetViews>
    <sheetView tabSelected="1" workbookViewId="0">
      <selection activeCell="H13" sqref="H13"/>
    </sheetView>
  </sheetViews>
  <sheetFormatPr baseColWidth="10" defaultRowHeight="15"/>
  <cols>
    <col min="1" max="1" width="30.140625" customWidth="1"/>
    <col min="2" max="2" width="6.7109375" bestFit="1" customWidth="1"/>
    <col min="3" max="3" width="12" bestFit="1" customWidth="1"/>
    <col min="8" max="8" width="30.7109375" bestFit="1" customWidth="1"/>
    <col min="9" max="9" width="6.42578125" customWidth="1"/>
    <col min="10" max="10" width="13.5703125" bestFit="1" customWidth="1"/>
  </cols>
  <sheetData>
    <row r="1" spans="1:13" ht="21">
      <c r="A1" s="2" t="s">
        <v>0</v>
      </c>
      <c r="B1" s="2"/>
    </row>
    <row r="2" spans="1:13" ht="15.75" thickBot="1">
      <c r="C2" s="30" t="s">
        <v>46</v>
      </c>
      <c r="E2" s="31" t="s">
        <v>47</v>
      </c>
      <c r="J2" s="30" t="s">
        <v>46</v>
      </c>
      <c r="L2" s="31" t="s">
        <v>47</v>
      </c>
    </row>
    <row r="3" spans="1:13">
      <c r="A3" s="8" t="s">
        <v>7</v>
      </c>
      <c r="B3" s="9" t="s">
        <v>9</v>
      </c>
      <c r="C3" s="10">
        <v>3000</v>
      </c>
      <c r="D3" s="9" t="s">
        <v>3</v>
      </c>
      <c r="E3" s="11"/>
      <c r="F3" s="12" t="s">
        <v>3</v>
      </c>
      <c r="H3" s="13" t="s">
        <v>40</v>
      </c>
      <c r="I3" s="14" t="s">
        <v>57</v>
      </c>
      <c r="J3" s="26"/>
      <c r="K3" s="14" t="s">
        <v>2</v>
      </c>
      <c r="L3" s="20">
        <f>C31</f>
        <v>972.61276175359092</v>
      </c>
      <c r="M3" s="17" t="s">
        <v>2</v>
      </c>
    </row>
    <row r="4" spans="1:13">
      <c r="A4" s="13" t="s">
        <v>6</v>
      </c>
      <c r="B4" s="14" t="s">
        <v>8</v>
      </c>
      <c r="C4" s="15">
        <v>1000</v>
      </c>
      <c r="D4" s="14" t="s">
        <v>3</v>
      </c>
      <c r="E4" s="16"/>
      <c r="F4" s="17" t="s">
        <v>3</v>
      </c>
      <c r="H4" s="13" t="s">
        <v>27</v>
      </c>
      <c r="I4" s="14" t="s">
        <v>38</v>
      </c>
      <c r="J4" s="15"/>
      <c r="K4" s="14" t="s">
        <v>2</v>
      </c>
      <c r="L4" s="20">
        <f>C41</f>
        <v>303.98372241869015</v>
      </c>
      <c r="M4" s="17" t="s">
        <v>2</v>
      </c>
    </row>
    <row r="5" spans="1:13">
      <c r="A5" s="13" t="s">
        <v>18</v>
      </c>
      <c r="B5" s="14" t="s">
        <v>10</v>
      </c>
      <c r="C5" s="15">
        <v>38</v>
      </c>
      <c r="D5" s="14"/>
      <c r="E5" s="16">
        <f>C35</f>
        <v>38</v>
      </c>
      <c r="F5" s="17"/>
      <c r="H5" s="13" t="s">
        <v>28</v>
      </c>
      <c r="I5" s="14" t="s">
        <v>29</v>
      </c>
      <c r="J5" s="27"/>
      <c r="K5" s="14" t="s">
        <v>37</v>
      </c>
      <c r="L5" s="28">
        <f>C29</f>
        <v>9.5</v>
      </c>
      <c r="M5" s="17" t="s">
        <v>37</v>
      </c>
    </row>
    <row r="6" spans="1:13">
      <c r="A6" s="13" t="s">
        <v>19</v>
      </c>
      <c r="B6" s="14" t="s">
        <v>11</v>
      </c>
      <c r="C6" s="15">
        <v>114</v>
      </c>
      <c r="D6" s="14"/>
      <c r="E6" s="16">
        <f>C33</f>
        <v>114</v>
      </c>
      <c r="F6" s="17"/>
      <c r="H6" s="13" t="s">
        <v>26</v>
      </c>
      <c r="I6" s="14" t="s">
        <v>61</v>
      </c>
      <c r="J6" s="15"/>
      <c r="K6" s="14"/>
      <c r="L6" s="16">
        <f>C45</f>
        <v>200</v>
      </c>
      <c r="M6" s="17" t="s">
        <v>74</v>
      </c>
    </row>
    <row r="7" spans="1:13">
      <c r="A7" s="13" t="s">
        <v>20</v>
      </c>
      <c r="B7" s="14" t="s">
        <v>12</v>
      </c>
      <c r="C7" s="18">
        <v>200</v>
      </c>
      <c r="D7" s="14" t="s">
        <v>2</v>
      </c>
      <c r="E7" s="19">
        <f>C39</f>
        <v>60.47892945928654</v>
      </c>
      <c r="F7" s="17" t="s">
        <v>2</v>
      </c>
      <c r="H7" s="13" t="s">
        <v>32</v>
      </c>
      <c r="I7" s="14" t="s">
        <v>33</v>
      </c>
      <c r="J7" s="27"/>
      <c r="K7" s="14"/>
      <c r="L7" s="28">
        <f>C27</f>
        <v>60.47892945928654</v>
      </c>
      <c r="M7" s="17"/>
    </row>
    <row r="8" spans="1:13">
      <c r="A8" s="13" t="s">
        <v>21</v>
      </c>
      <c r="B8" s="14" t="s">
        <v>13</v>
      </c>
      <c r="C8" s="15"/>
      <c r="D8" s="14" t="s">
        <v>2</v>
      </c>
      <c r="E8" s="20">
        <f>C37</f>
        <v>181.43678837785964</v>
      </c>
      <c r="F8" s="17" t="s">
        <v>2</v>
      </c>
      <c r="H8" s="13" t="s">
        <v>34</v>
      </c>
      <c r="I8" s="14" t="s">
        <v>35</v>
      </c>
      <c r="J8" s="15">
        <v>2</v>
      </c>
      <c r="K8" s="14"/>
      <c r="L8" s="16"/>
      <c r="M8" s="17"/>
    </row>
    <row r="9" spans="1:13" ht="15.75" thickBot="1">
      <c r="A9" s="13" t="s">
        <v>15</v>
      </c>
      <c r="B9" s="14" t="s">
        <v>4</v>
      </c>
      <c r="C9" s="15">
        <v>290</v>
      </c>
      <c r="D9" s="14" t="s">
        <v>2</v>
      </c>
      <c r="E9" s="16"/>
      <c r="F9" s="17" t="s">
        <v>2</v>
      </c>
      <c r="H9" s="21" t="s">
        <v>58</v>
      </c>
      <c r="I9" s="22" t="s">
        <v>60</v>
      </c>
      <c r="J9" s="23"/>
      <c r="K9" s="22" t="s">
        <v>63</v>
      </c>
      <c r="L9" s="29">
        <f>C43</f>
        <v>157.04834461111028</v>
      </c>
      <c r="M9" s="25" t="s">
        <v>63</v>
      </c>
    </row>
    <row r="10" spans="1:13">
      <c r="A10" s="13" t="s">
        <v>52</v>
      </c>
      <c r="B10" s="14" t="s">
        <v>53</v>
      </c>
      <c r="C10" s="15"/>
      <c r="D10" s="14" t="s">
        <v>2</v>
      </c>
      <c r="E10" s="20">
        <f>C41</f>
        <v>303.98372241869015</v>
      </c>
      <c r="F10" s="17" t="s">
        <v>2</v>
      </c>
      <c r="L10" s="6"/>
    </row>
    <row r="11" spans="1:13">
      <c r="A11" s="13" t="s">
        <v>22</v>
      </c>
      <c r="B11" s="14" t="s">
        <v>14</v>
      </c>
      <c r="C11" s="15">
        <v>1</v>
      </c>
      <c r="D11" s="14"/>
      <c r="E11" s="16"/>
      <c r="F11" s="17"/>
      <c r="L11" s="6"/>
    </row>
    <row r="12" spans="1:13">
      <c r="A12" s="13" t="s">
        <v>16</v>
      </c>
      <c r="B12" s="14" t="s">
        <v>67</v>
      </c>
      <c r="C12" s="15">
        <v>1.5</v>
      </c>
      <c r="D12" s="14" t="s">
        <v>5</v>
      </c>
      <c r="E12" s="16">
        <f>C49</f>
        <v>1.5</v>
      </c>
      <c r="F12" s="17" t="s">
        <v>5</v>
      </c>
    </row>
    <row r="13" spans="1:13">
      <c r="A13" s="13" t="s">
        <v>17</v>
      </c>
      <c r="B13" s="14" t="s">
        <v>1</v>
      </c>
      <c r="C13" s="15">
        <v>5</v>
      </c>
      <c r="D13" s="14" t="s">
        <v>2</v>
      </c>
      <c r="E13" s="16"/>
      <c r="F13" s="17" t="s">
        <v>2</v>
      </c>
    </row>
    <row r="14" spans="1:13">
      <c r="A14" s="13" t="s">
        <v>43</v>
      </c>
      <c r="B14" s="14" t="s">
        <v>44</v>
      </c>
      <c r="C14" s="15">
        <f>C25</f>
        <v>3</v>
      </c>
      <c r="D14" s="14"/>
      <c r="E14" s="16">
        <v>3</v>
      </c>
      <c r="F14" s="17"/>
    </row>
    <row r="15" spans="1:13" ht="15.75" thickBot="1">
      <c r="A15" s="21" t="s">
        <v>64</v>
      </c>
      <c r="B15" s="22" t="s">
        <v>66</v>
      </c>
      <c r="C15" s="23"/>
      <c r="D15" s="22" t="s">
        <v>2</v>
      </c>
      <c r="E15" s="24">
        <f>C47</f>
        <v>10.611205432937181</v>
      </c>
      <c r="F15" s="25" t="s">
        <v>2</v>
      </c>
    </row>
    <row r="16" spans="1:13" ht="15.75" thickBot="1">
      <c r="E16" s="7"/>
    </row>
    <row r="17" spans="1:6">
      <c r="A17" s="35" t="s">
        <v>75</v>
      </c>
      <c r="B17" s="36"/>
      <c r="C17" s="36"/>
      <c r="D17" s="36"/>
      <c r="E17" s="36"/>
      <c r="F17" s="37"/>
    </row>
    <row r="18" spans="1:6">
      <c r="A18" s="32" t="s">
        <v>56</v>
      </c>
      <c r="B18" s="33"/>
      <c r="C18" s="33"/>
      <c r="D18" s="33"/>
      <c r="E18" s="48">
        <v>1000</v>
      </c>
      <c r="F18" s="34" t="s">
        <v>2</v>
      </c>
    </row>
    <row r="19" spans="1:6">
      <c r="A19" s="38" t="s">
        <v>69</v>
      </c>
      <c r="B19" s="39"/>
      <c r="C19" s="39"/>
      <c r="D19" s="39"/>
      <c r="E19" s="49">
        <v>12</v>
      </c>
      <c r="F19" s="40"/>
    </row>
    <row r="20" spans="1:6">
      <c r="A20" s="38" t="s">
        <v>70</v>
      </c>
      <c r="B20" s="45"/>
      <c r="C20" s="47"/>
      <c r="D20" s="42"/>
      <c r="E20" s="49">
        <v>3.1</v>
      </c>
      <c r="F20" s="40" t="s">
        <v>71</v>
      </c>
    </row>
    <row r="21" spans="1:6" ht="15.75" thickBot="1">
      <c r="A21" s="43" t="s">
        <v>72</v>
      </c>
      <c r="B21" s="46"/>
      <c r="C21" s="46"/>
      <c r="D21" s="44"/>
      <c r="E21" s="50" t="s">
        <v>73</v>
      </c>
      <c r="F21" s="41"/>
    </row>
    <row r="23" spans="1:6">
      <c r="A23" s="3" t="s">
        <v>23</v>
      </c>
      <c r="B23" s="1"/>
      <c r="C23" s="1"/>
    </row>
    <row r="25" spans="1:6">
      <c r="A25" t="s">
        <v>24</v>
      </c>
      <c r="B25" t="s">
        <v>25</v>
      </c>
      <c r="C25">
        <f>MAX((C3/C4),0)</f>
        <v>3</v>
      </c>
    </row>
    <row r="27" spans="1:6">
      <c r="A27" t="s">
        <v>32</v>
      </c>
      <c r="B27" t="s">
        <v>36</v>
      </c>
      <c r="C27" s="4">
        <f>(C13/3.14159)*C5</f>
        <v>60.47892945928654</v>
      </c>
    </row>
    <row r="29" spans="1:6">
      <c r="A29" t="s">
        <v>30</v>
      </c>
      <c r="B29" t="s">
        <v>31</v>
      </c>
      <c r="C29" s="4">
        <f>((C27/1000)*3.14159*C3/60)</f>
        <v>9.5</v>
      </c>
    </row>
    <row r="31" spans="1:6">
      <c r="A31" t="s">
        <v>40</v>
      </c>
      <c r="B31" t="s">
        <v>39</v>
      </c>
      <c r="C31" s="6">
        <f>(2*C9+3.14159/2*(E8+E7)+(SUMSQ(E8-E7)/(4*C9)))</f>
        <v>972.61276175359092</v>
      </c>
    </row>
    <row r="33" spans="1:3">
      <c r="A33" t="s">
        <v>41</v>
      </c>
      <c r="B33" t="s">
        <v>42</v>
      </c>
      <c r="C33">
        <f>E14*C5</f>
        <v>114</v>
      </c>
    </row>
    <row r="35" spans="1:3">
      <c r="A35" t="s">
        <v>55</v>
      </c>
      <c r="B35" t="s">
        <v>45</v>
      </c>
      <c r="C35">
        <f>C6/E14</f>
        <v>38</v>
      </c>
    </row>
    <row r="37" spans="1:3">
      <c r="A37" t="s">
        <v>48</v>
      </c>
      <c r="B37" t="s">
        <v>49</v>
      </c>
      <c r="C37" s="6">
        <f>(E14*(C13/3.14159)*E5)</f>
        <v>181.43678837785964</v>
      </c>
    </row>
    <row r="39" spans="1:3">
      <c r="A39" t="s">
        <v>50</v>
      </c>
      <c r="B39" t="s">
        <v>51</v>
      </c>
      <c r="C39" s="5">
        <f>(E5*C13)/3.14159</f>
        <v>60.47892945928654</v>
      </c>
    </row>
    <row r="41" spans="1:3">
      <c r="A41" t="s">
        <v>52</v>
      </c>
      <c r="B41" t="s">
        <v>54</v>
      </c>
      <c r="C41" s="6">
        <f>E18/4-(3.14159/8)*(E8+E7)+(SQRT((1000/4-(3.14159/8)*(E8+E7))^2-((E8-E7)^2/8)))</f>
        <v>303.98372241869015</v>
      </c>
    </row>
    <row r="43" spans="1:3">
      <c r="A43" t="s">
        <v>58</v>
      </c>
      <c r="B43" t="s">
        <v>59</v>
      </c>
      <c r="C43" s="6">
        <f>(2*ACOS(((C13/3.14159)*(E6-E5)/(2*E10))))*180/PI()</f>
        <v>157.04834461111028</v>
      </c>
    </row>
    <row r="45" spans="1:3">
      <c r="A45" t="s">
        <v>26</v>
      </c>
      <c r="B45" t="s">
        <v>62</v>
      </c>
      <c r="C45">
        <f>E18/C13</f>
        <v>200</v>
      </c>
    </row>
    <row r="47" spans="1:3">
      <c r="A47" t="s">
        <v>64</v>
      </c>
      <c r="B47" t="s">
        <v>65</v>
      </c>
      <c r="C47" s="4">
        <f>(E12/(E5*E19*(E20/10000)))</f>
        <v>10.611205432937181</v>
      </c>
    </row>
    <row r="49" spans="1:3">
      <c r="A49" t="s">
        <v>16</v>
      </c>
      <c r="B49" t="s">
        <v>68</v>
      </c>
      <c r="C49">
        <f>C11*C12</f>
        <v>1.5</v>
      </c>
    </row>
  </sheetData>
  <mergeCells count="1">
    <mergeCell ref="A17:F1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2012-05-12T07:05:59Z</dcterms:created>
  <dcterms:modified xsi:type="dcterms:W3CDTF">2012-06-02T10:01:39Z</dcterms:modified>
</cp:coreProperties>
</file>